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\Administration\Règlements\Eaux usées\calculateurs\"/>
    </mc:Choice>
  </mc:AlternateContent>
  <xr:revisionPtr revIDLastSave="0" documentId="13_ncr:1_{4F158F82-0C2B-46EC-ADB7-027CC49486D7}" xr6:coauthVersionLast="45" xr6:coauthVersionMax="45" xr10:uidLastSave="{00000000-0000-0000-0000-000000000000}"/>
  <bookViews>
    <workbookView xWindow="-120" yWindow="-120" windowWidth="25440" windowHeight="15390" xr2:uid="{BB0607C8-1146-4494-876A-91CB4D577262}"/>
  </bookViews>
  <sheets>
    <sheet name="C. Calculateur" sheetId="1" r:id="rId1"/>
  </sheets>
  <externalReferences>
    <externalReference r:id="rId2"/>
  </externalReferences>
  <definedNames>
    <definedName name="Print_Area" localSheetId="0">'C. Calculateur'!$A$2:$Q$35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27" i="1"/>
  <c r="M27" i="1"/>
  <c r="H27" i="1"/>
  <c r="K26" i="1"/>
  <c r="M26" i="1"/>
  <c r="H26" i="1"/>
  <c r="I25" i="1"/>
  <c r="F25" i="1"/>
  <c r="D25" i="1"/>
  <c r="K23" i="1"/>
  <c r="J23" i="1"/>
  <c r="I23" i="1"/>
  <c r="L23" i="1" s="1"/>
  <c r="I22" i="1"/>
  <c r="K22" i="1" s="1"/>
  <c r="L22" i="1" s="1"/>
  <c r="K15" i="1"/>
  <c r="J15" i="1"/>
  <c r="I15" i="1"/>
  <c r="F15" i="1"/>
  <c r="E15" i="1"/>
  <c r="D15" i="1"/>
  <c r="G25" i="1" l="1"/>
  <c r="G30" i="1" s="1"/>
  <c r="G15" i="1"/>
  <c r="G17" i="1" s="1"/>
  <c r="L15" i="1"/>
  <c r="L17" i="1" s="1"/>
  <c r="I26" i="1"/>
  <c r="L26" i="1" s="1"/>
  <c r="L18" i="1" l="1"/>
  <c r="L19" i="1"/>
  <c r="I27" i="1"/>
  <c r="I28" i="1" l="1"/>
  <c r="L28" i="1" s="1"/>
  <c r="L27" i="1"/>
  <c r="L30" i="1" l="1"/>
  <c r="L31" i="1" s="1"/>
  <c r="L32" i="1" s="1"/>
</calcChain>
</file>

<file path=xl/sharedStrings.xml><?xml version="1.0" encoding="utf-8"?>
<sst xmlns="http://schemas.openxmlformats.org/spreadsheetml/2006/main" count="63" uniqueCount="42">
  <si>
    <t>Calculateur automatique</t>
  </si>
  <si>
    <t>Données de base :</t>
  </si>
  <si>
    <t>Surface de la parcelle :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</si>
  <si>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</si>
  <si>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Consultable sur</t>
  </si>
  <si>
    <t>www.map.geo.fr.ch</t>
  </si>
  <si>
    <t>pour les ménages</t>
  </si>
  <si>
    <t>(à compléter)</t>
  </si>
  <si>
    <t>Ancien indice IBUS :</t>
  </si>
  <si>
    <t>[-]</t>
  </si>
  <si>
    <t>Nouvel indice IBUS :</t>
  </si>
  <si>
    <t>Voir règlement communal d'urbanisme</t>
  </si>
  <si>
    <t>Indice IOS:</t>
  </si>
  <si>
    <t>Consommation annuelle :</t>
  </si>
  <si>
    <r>
      <t>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/an]</t>
    </r>
  </si>
  <si>
    <r>
      <t>Moyenne suisse = 62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/hab</t>
    </r>
  </si>
  <si>
    <t>Personne(s) dans le logement :</t>
  </si>
  <si>
    <t>[Hab.]</t>
  </si>
  <si>
    <t>Réglement actuel</t>
  </si>
  <si>
    <t xml:space="preserve">Réglement révisé </t>
  </si>
  <si>
    <t>Montant appliqué</t>
  </si>
  <si>
    <t>Désignation des taxes</t>
  </si>
  <si>
    <t>Quantité</t>
  </si>
  <si>
    <t>Indice</t>
  </si>
  <si>
    <t>Taxe</t>
  </si>
  <si>
    <t>Montant</t>
  </si>
  <si>
    <t>IBUS</t>
  </si>
  <si>
    <t>Fr.</t>
  </si>
  <si>
    <t>TAXES UNIQUES (nouvelle construction)*</t>
  </si>
  <si>
    <t>Taxe de raccordement</t>
  </si>
  <si>
    <t>TOTAL TAXES UNIQUES</t>
  </si>
  <si>
    <t>Différence</t>
  </si>
  <si>
    <t>TAXES PERIODIQUES (annuelles)</t>
  </si>
  <si>
    <t>Taxe de base eaux usées</t>
  </si>
  <si>
    <t>-</t>
  </si>
  <si>
    <t>Taxe de base eaux claire</t>
  </si>
  <si>
    <t>Taxe d'exploitation</t>
  </si>
  <si>
    <r>
      <t>Consommation eau potable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</si>
  <si>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jusqu'à 50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par personne</t>
    </r>
  </si>
  <si>
    <r>
      <t>part entre 50 et 90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par personne</t>
    </r>
  </si>
  <si>
    <r>
      <t>part supérieure à 90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par personne</t>
    </r>
  </si>
  <si>
    <t>TOTAL TAXES ANNUELLES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</si>
</sst>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CHF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5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2" fillId="3" borderId="7" xfId="0" applyFont="1" applyFill="1" applyBorder="1"/>
    <xf numFmtId="0" fontId="2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5" fillId="4" borderId="7" xfId="0" applyFont="1" applyFill="1" applyBorder="1"/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 applyAlignment="1">
      <alignment horizontal="center"/>
    </xf>
    <xf numFmtId="0" fontId="0" fillId="4" borderId="0" xfId="0" applyFill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4" borderId="2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4" borderId="12" xfId="0" applyNumberFormat="1" applyFill="1" applyBorder="1" applyAlignment="1">
      <alignment horizontal="center"/>
    </xf>
    <xf numFmtId="0" fontId="0" fillId="4" borderId="18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4" borderId="21" xfId="0" applyFill="1" applyBorder="1" applyAlignment="1">
      <alignment horizontal="center"/>
    </xf>
    <xf numFmtId="0" fontId="0" fillId="4" borderId="22" xfId="0" quotePrefix="1" applyFill="1" applyBorder="1" applyAlignment="1">
      <alignment horizontal="center"/>
    </xf>
    <xf numFmtId="4" fontId="1" fillId="4" borderId="23" xfId="0" applyNumberFormat="1" applyFont="1" applyFill="1" applyBorder="1" applyAlignment="1">
      <alignment horizontal="center"/>
    </xf>
    <xf numFmtId="4" fontId="1" fillId="4" borderId="24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4" fontId="0" fillId="4" borderId="22" xfId="0" applyNumberFormat="1" applyFill="1" applyBorder="1" applyAlignment="1">
      <alignment horizontal="center"/>
    </xf>
    <xf numFmtId="4" fontId="0" fillId="4" borderId="26" xfId="0" applyNumberFormat="1" applyFill="1" applyBorder="1" applyAlignment="1">
      <alignment horizontal="center"/>
    </xf>
    <xf numFmtId="0" fontId="7" fillId="5" borderId="27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5" borderId="19" xfId="0" applyFill="1" applyBorder="1" applyAlignment="1">
      <alignment horizontal="center"/>
    </xf>
    <xf numFmtId="0" fontId="0" fillId="5" borderId="0" xfId="0" applyFill="1" applyAlignment="1">
      <alignment horizontal="center"/>
    </xf>
    <xf numFmtId="4" fontId="0" fillId="5" borderId="11" xfId="0" applyNumberFormat="1" applyFill="1" applyBorder="1" applyAlignment="1">
      <alignment horizontal="center"/>
    </xf>
    <xf numFmtId="4" fontId="7" fillId="5" borderId="28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4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8" fillId="6" borderId="7" xfId="0" applyFont="1" applyFill="1" applyBorder="1"/>
    <xf numFmtId="0" fontId="9" fillId="6" borderId="8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/>
    <xf numFmtId="0" fontId="9" fillId="6" borderId="19" xfId="0" applyFont="1" applyFill="1" applyBorder="1" applyAlignment="1">
      <alignment horizontal="center"/>
    </xf>
    <xf numFmtId="0" fontId="9" fillId="6" borderId="0" xfId="0" quotePrefix="1" applyFont="1" applyFill="1" applyAlignment="1">
      <alignment horizontal="center"/>
    </xf>
    <xf numFmtId="4" fontId="9" fillId="6" borderId="11" xfId="0" quotePrefix="1" applyNumberFormat="1" applyFont="1" applyFill="1" applyBorder="1" applyAlignment="1">
      <alignment horizontal="center"/>
    </xf>
    <xf numFmtId="4" fontId="9" fillId="6" borderId="20" xfId="0" quotePrefix="1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4" fontId="9" fillId="6" borderId="0" xfId="0" applyNumberFormat="1" applyFont="1" applyFill="1" applyAlignment="1">
      <alignment horizontal="center"/>
    </xf>
    <xf numFmtId="4" fontId="9" fillId="6" borderId="12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left" indent="1"/>
    </xf>
    <xf numFmtId="0" fontId="9" fillId="6" borderId="11" xfId="0" quotePrefix="1" applyFont="1" applyFill="1" applyBorder="1" applyAlignment="1">
      <alignment horizontal="center"/>
    </xf>
    <xf numFmtId="0" fontId="9" fillId="6" borderId="20" xfId="0" quotePrefix="1" applyFont="1" applyFill="1" applyBorder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2" fontId="9" fillId="6" borderId="11" xfId="0" applyNumberFormat="1" applyFont="1" applyFill="1" applyBorder="1" applyAlignment="1">
      <alignment horizontal="center"/>
    </xf>
    <xf numFmtId="4" fontId="9" fillId="6" borderId="20" xfId="0" applyNumberFormat="1" applyFont="1" applyFill="1" applyBorder="1" applyAlignment="1">
      <alignment horizontal="center"/>
    </xf>
    <xf numFmtId="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7" fillId="5" borderId="7" xfId="0" applyFont="1" applyFill="1" applyBorder="1"/>
    <xf numFmtId="0" fontId="9" fillId="6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4" fontId="7" fillId="5" borderId="1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5" borderId="1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5" borderId="19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4" fontId="0" fillId="5" borderId="11" xfId="0" applyNumberFormat="1" applyFont="1" applyFill="1" applyBorder="1" applyAlignment="1">
      <alignment horizontal="center"/>
    </xf>
    <xf numFmtId="4" fontId="2" fillId="5" borderId="2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4" fontId="0" fillId="5" borderId="0" xfId="0" applyNumberFormat="1" applyFont="1" applyFill="1" applyAlignment="1">
      <alignment horizontal="center"/>
    </xf>
    <xf numFmtId="4" fontId="2" fillId="5" borderId="12" xfId="0" applyNumberFormat="1" applyFont="1" applyFill="1" applyBorder="1" applyAlignment="1">
      <alignment vertical="center"/>
    </xf>
    <xf numFmtId="0" fontId="0" fillId="5" borderId="13" xfId="0" applyFont="1" applyFill="1" applyBorder="1"/>
    <xf numFmtId="0" fontId="0" fillId="0" borderId="0" xfId="0" applyFont="1"/>
    <xf numFmtId="0" fontId="0" fillId="5" borderId="1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4" fontId="0" fillId="5" borderId="6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64" fontId="0" fillId="5" borderId="16" xfId="0" applyNumberFormat="1" applyFont="1" applyFill="1" applyBorder="1" applyAlignment="1">
      <alignment horizontal="center"/>
    </xf>
    <xf numFmtId="0" fontId="0" fillId="5" borderId="18" xfId="0" applyFont="1" applyFill="1" applyBorder="1"/>
    <xf numFmtId="0" fontId="0" fillId="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0" fillId="5" borderId="16" xfId="2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F037_formulaire_calcul_taxe_base_Corminboeuf%20-Ch&#233;sopelloz_Version%20IOS_15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Saisie des données"/>
      <sheetName val="B. Détermination des taxes"/>
      <sheetName val="B.2 Détermination des taxes"/>
      <sheetName val="C. Paramètres calculateur"/>
      <sheetName val="C. Calculateur"/>
      <sheetName val="C. Calcul Villa"/>
      <sheetName val="C. Immeuble"/>
      <sheetName val="ANNEXE 1"/>
      <sheetName val="ANNEXE 2"/>
      <sheetName val="ANNEXE 3"/>
    </sheetNames>
    <sheetDataSet>
      <sheetData sheetId="0"/>
      <sheetData sheetId="1"/>
      <sheetData sheetId="2"/>
      <sheetData sheetId="3">
        <row r="3">
          <cell r="D3">
            <v>30</v>
          </cell>
        </row>
        <row r="4">
          <cell r="D4">
            <v>1.5</v>
          </cell>
        </row>
        <row r="16">
          <cell r="D16">
            <v>36</v>
          </cell>
        </row>
        <row r="17">
          <cell r="D17">
            <v>55</v>
          </cell>
        </row>
        <row r="18">
          <cell r="D18">
            <v>110</v>
          </cell>
        </row>
        <row r="19">
          <cell r="D19">
            <v>0.4</v>
          </cell>
        </row>
        <row r="20">
          <cell r="D20">
            <v>0.8</v>
          </cell>
        </row>
        <row r="21">
          <cell r="D21">
            <v>1.2</v>
          </cell>
        </row>
        <row r="22">
          <cell r="D22">
            <v>1.8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.geo.fr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B04C-8084-43A0-A6F0-D97A36819FC2}">
  <dimension ref="B1:S35"/>
  <sheetViews>
    <sheetView tabSelected="1" workbookViewId="0">
      <selection activeCell="B31" sqref="B31:L32"/>
    </sheetView>
  </sheetViews>
  <sheetFormatPr baseColWidth="10" defaultRowHeight="15" x14ac:dyDescent="0.25"/>
  <cols>
    <col min="1" max="1" width="3.28515625" customWidth="1"/>
    <col min="2" max="2" width="36.42578125" customWidth="1"/>
    <col min="3" max="3" width="1.140625" customWidth="1"/>
    <col min="4" max="5" width="8.28515625" style="1" customWidth="1"/>
    <col min="6" max="6" width="6.7109375" style="1" customWidth="1"/>
    <col min="7" max="7" width="10.140625" style="1" customWidth="1"/>
    <col min="8" max="8" width="1.140625" style="1" customWidth="1"/>
    <col min="9" max="10" width="8.28515625" style="1" customWidth="1"/>
    <col min="11" max="11" width="6.85546875" style="1" customWidth="1"/>
    <col min="12" max="12" width="9.85546875" style="1" customWidth="1"/>
    <col min="13" max="13" width="1.140625" style="1" customWidth="1"/>
    <col min="14" max="15" width="8.28515625" style="1" customWidth="1"/>
    <col min="16" max="16" width="6.85546875" style="1" customWidth="1"/>
    <col min="17" max="17" width="10.140625" style="1" customWidth="1"/>
  </cols>
  <sheetData>
    <row r="1" spans="2:17" x14ac:dyDescent="0.25">
      <c r="O1" s="2"/>
    </row>
    <row r="2" spans="2:17" ht="18.75" x14ac:dyDescent="0.3">
      <c r="B2" s="3" t="s">
        <v>0</v>
      </c>
      <c r="D2" s="4" t="s">
        <v>1</v>
      </c>
      <c r="G2" s="100" t="s">
        <v>2</v>
      </c>
      <c r="H2" s="100"/>
      <c r="I2" s="100"/>
      <c r="J2" s="100"/>
      <c r="K2" s="5">
        <v>500</v>
      </c>
      <c r="L2" s="6" t="s">
        <v>3</v>
      </c>
      <c r="N2" s="6" t="s">
        <v>4</v>
      </c>
      <c r="P2" s="7" t="s">
        <v>5</v>
      </c>
      <c r="Q2" s="6"/>
    </row>
    <row r="3" spans="2:17" ht="18.75" x14ac:dyDescent="0.3">
      <c r="B3" s="3" t="s">
        <v>6</v>
      </c>
      <c r="D3" s="107" t="s">
        <v>7</v>
      </c>
      <c r="E3" s="107"/>
      <c r="G3" s="100" t="s">
        <v>8</v>
      </c>
      <c r="H3" s="100"/>
      <c r="I3" s="100"/>
      <c r="J3" s="100"/>
      <c r="K3" s="5">
        <v>0.75</v>
      </c>
      <c r="L3" s="6" t="s">
        <v>9</v>
      </c>
    </row>
    <row r="4" spans="2:17" x14ac:dyDescent="0.25">
      <c r="G4" s="100" t="s">
        <v>10</v>
      </c>
      <c r="H4" s="100"/>
      <c r="I4" s="100"/>
      <c r="J4" s="100"/>
      <c r="K4" s="5">
        <v>0.75</v>
      </c>
      <c r="L4" s="6" t="s">
        <v>9</v>
      </c>
      <c r="N4" s="6" t="s">
        <v>11</v>
      </c>
    </row>
    <row r="5" spans="2:17" x14ac:dyDescent="0.25">
      <c r="G5" s="100" t="s">
        <v>12</v>
      </c>
      <c r="H5" s="100"/>
      <c r="I5" s="100"/>
      <c r="J5" s="100"/>
      <c r="K5" s="5">
        <v>0.4</v>
      </c>
      <c r="L5" s="6"/>
      <c r="N5" s="6"/>
    </row>
    <row r="6" spans="2:17" ht="17.25" x14ac:dyDescent="0.25">
      <c r="G6" s="100" t="s">
        <v>13</v>
      </c>
      <c r="H6" s="100"/>
      <c r="I6" s="100"/>
      <c r="J6" s="100"/>
      <c r="K6" s="5">
        <v>440</v>
      </c>
      <c r="L6" s="6" t="s">
        <v>14</v>
      </c>
      <c r="N6" s="100" t="s">
        <v>15</v>
      </c>
      <c r="O6" s="100"/>
      <c r="P6" s="100"/>
      <c r="Q6" s="100"/>
    </row>
    <row r="7" spans="2:17" x14ac:dyDescent="0.25">
      <c r="G7" s="100" t="s">
        <v>16</v>
      </c>
      <c r="H7" s="100"/>
      <c r="I7" s="100"/>
      <c r="J7" s="100"/>
      <c r="K7" s="5">
        <v>4</v>
      </c>
      <c r="L7" s="6" t="s">
        <v>17</v>
      </c>
    </row>
    <row r="8" spans="2:17" ht="15.75" thickBot="1" x14ac:dyDescent="0.3"/>
    <row r="9" spans="2:17" ht="15.75" x14ac:dyDescent="0.25">
      <c r="D9" s="101" t="s">
        <v>18</v>
      </c>
      <c r="E9" s="102"/>
      <c r="F9" s="102"/>
      <c r="G9" s="103"/>
      <c r="I9" s="101" t="s">
        <v>19</v>
      </c>
      <c r="J9" s="102"/>
      <c r="K9" s="102"/>
      <c r="L9" s="103"/>
    </row>
    <row r="10" spans="2:17" ht="15.75" thickBot="1" x14ac:dyDescent="0.3">
      <c r="D10" s="104"/>
      <c r="E10" s="105"/>
      <c r="F10" s="105"/>
      <c r="G10" s="106"/>
      <c r="I10" s="104" t="s">
        <v>20</v>
      </c>
      <c r="J10" s="105"/>
      <c r="K10" s="105"/>
      <c r="L10" s="106"/>
    </row>
    <row r="11" spans="2:17" x14ac:dyDescent="0.25">
      <c r="B11" s="8" t="s">
        <v>21</v>
      </c>
      <c r="C11" s="9"/>
      <c r="D11" s="10" t="s">
        <v>22</v>
      </c>
      <c r="E11" s="11" t="s">
        <v>23</v>
      </c>
      <c r="F11" s="12" t="s">
        <v>24</v>
      </c>
      <c r="G11" s="13" t="s">
        <v>25</v>
      </c>
      <c r="H11" s="14"/>
      <c r="I11" s="15" t="s">
        <v>22</v>
      </c>
      <c r="J11" s="16" t="s">
        <v>23</v>
      </c>
      <c r="K11" s="17" t="s">
        <v>24</v>
      </c>
      <c r="L11" s="18" t="s">
        <v>25</v>
      </c>
      <c r="M11" s="14"/>
    </row>
    <row r="12" spans="2:17" ht="15.75" thickBot="1" x14ac:dyDescent="0.3">
      <c r="B12" s="19"/>
      <c r="C12" s="9"/>
      <c r="D12" s="20"/>
      <c r="E12" s="21" t="s">
        <v>26</v>
      </c>
      <c r="F12" s="22" t="s">
        <v>27</v>
      </c>
      <c r="G12" s="23" t="s">
        <v>27</v>
      </c>
      <c r="H12" s="14"/>
      <c r="I12" s="20"/>
      <c r="J12" s="22" t="s">
        <v>26</v>
      </c>
      <c r="K12" s="21" t="s">
        <v>27</v>
      </c>
      <c r="L12" s="24" t="s">
        <v>27</v>
      </c>
      <c r="M12" s="14"/>
    </row>
    <row r="13" spans="2:17" ht="6" customHeight="1" thickBot="1" x14ac:dyDescent="0.3"/>
    <row r="14" spans="2:17" x14ac:dyDescent="0.25">
      <c r="B14" s="25" t="s">
        <v>28</v>
      </c>
      <c r="C14" s="4"/>
      <c r="D14" s="26"/>
      <c r="E14" s="27"/>
      <c r="F14" s="28"/>
      <c r="G14" s="29"/>
      <c r="I14" s="30"/>
      <c r="J14" s="28"/>
      <c r="K14" s="27"/>
      <c r="L14" s="31"/>
    </row>
    <row r="15" spans="2:17" x14ac:dyDescent="0.25">
      <c r="B15" s="32" t="s">
        <v>29</v>
      </c>
      <c r="D15" s="33">
        <f>K2</f>
        <v>500</v>
      </c>
      <c r="E15" s="34">
        <f>K3</f>
        <v>0.75</v>
      </c>
      <c r="F15" s="35">
        <f>'[1]C. Paramètres calculateur'!D3</f>
        <v>30</v>
      </c>
      <c r="G15" s="36">
        <f>D15*E15*F15</f>
        <v>11250</v>
      </c>
      <c r="I15" s="37">
        <f>K2</f>
        <v>500</v>
      </c>
      <c r="J15" s="38">
        <f>K4</f>
        <v>0.75</v>
      </c>
      <c r="K15" s="39">
        <f>'[1]C. Paramètres calculateur'!D16</f>
        <v>36</v>
      </c>
      <c r="L15" s="40">
        <f>I15*J15*K15</f>
        <v>13500</v>
      </c>
    </row>
    <row r="16" spans="2:17" x14ac:dyDescent="0.25">
      <c r="B16" s="41"/>
      <c r="C16" s="42"/>
      <c r="D16" s="43"/>
      <c r="E16" s="44"/>
      <c r="F16" s="45"/>
      <c r="G16" s="46"/>
      <c r="H16" s="47"/>
      <c r="I16" s="48"/>
      <c r="J16" s="49"/>
      <c r="K16" s="50"/>
      <c r="L16" s="51"/>
      <c r="M16" s="47"/>
    </row>
    <row r="17" spans="2:19" ht="15.75" x14ac:dyDescent="0.25">
      <c r="B17" s="52" t="s">
        <v>30</v>
      </c>
      <c r="C17" s="53"/>
      <c r="D17" s="54"/>
      <c r="E17" s="55"/>
      <c r="F17" s="56"/>
      <c r="G17" s="57">
        <f>G15+G16</f>
        <v>11250</v>
      </c>
      <c r="H17" s="47"/>
      <c r="I17" s="58"/>
      <c r="J17" s="59"/>
      <c r="K17" s="60"/>
      <c r="L17" s="57">
        <f>L15+L16</f>
        <v>13500</v>
      </c>
      <c r="M17" s="47"/>
    </row>
    <row r="18" spans="2:19" x14ac:dyDescent="0.25">
      <c r="B18" s="108" t="s">
        <v>31</v>
      </c>
      <c r="C18" s="109"/>
      <c r="D18" s="110"/>
      <c r="E18" s="111"/>
      <c r="F18" s="112"/>
      <c r="G18" s="113"/>
      <c r="H18" s="114"/>
      <c r="I18" s="115"/>
      <c r="J18" s="116"/>
      <c r="K18" s="117"/>
      <c r="L18" s="118">
        <f>L17-G17</f>
        <v>2250</v>
      </c>
      <c r="M18" s="47"/>
    </row>
    <row r="19" spans="2:19" ht="15.75" thickBot="1" x14ac:dyDescent="0.3">
      <c r="B19" s="119"/>
      <c r="C19" s="120"/>
      <c r="D19" s="121"/>
      <c r="E19" s="122"/>
      <c r="F19" s="123"/>
      <c r="G19" s="124"/>
      <c r="H19" s="114"/>
      <c r="I19" s="125"/>
      <c r="J19" s="123"/>
      <c r="K19" s="122"/>
      <c r="L19" s="126">
        <f>(L17-G17)/G17</f>
        <v>0.2</v>
      </c>
      <c r="M19" s="47"/>
    </row>
    <row r="20" spans="2:19" ht="6" customHeight="1" thickBot="1" x14ac:dyDescent="0.3">
      <c r="G20" s="47"/>
      <c r="H20" s="47"/>
      <c r="L20" s="61"/>
      <c r="M20" s="47"/>
    </row>
    <row r="21" spans="2:19" x14ac:dyDescent="0.25">
      <c r="B21" s="62" t="s">
        <v>32</v>
      </c>
      <c r="C21" s="4"/>
      <c r="D21" s="63"/>
      <c r="E21" s="64"/>
      <c r="F21" s="65"/>
      <c r="G21" s="66"/>
      <c r="I21" s="67"/>
      <c r="J21" s="65"/>
      <c r="K21" s="64"/>
      <c r="L21" s="68"/>
    </row>
    <row r="22" spans="2:19" x14ac:dyDescent="0.25">
      <c r="B22" s="69" t="s">
        <v>33</v>
      </c>
      <c r="D22" s="70" t="s">
        <v>34</v>
      </c>
      <c r="E22" s="71" t="s">
        <v>34</v>
      </c>
      <c r="F22" s="72" t="s">
        <v>34</v>
      </c>
      <c r="G22" s="73" t="s">
        <v>34</v>
      </c>
      <c r="H22" s="47"/>
      <c r="I22" s="74">
        <f>K7</f>
        <v>4</v>
      </c>
      <c r="J22" s="75" t="s">
        <v>34</v>
      </c>
      <c r="K22" s="76">
        <f>IF(I22&lt;2,'[1]C. Paramètres calculateur'!D17,'[1]C. Paramètres calculateur'!D18)</f>
        <v>110</v>
      </c>
      <c r="L22" s="77">
        <f>K22</f>
        <v>110</v>
      </c>
      <c r="M22" s="47"/>
    </row>
    <row r="23" spans="2:19" x14ac:dyDescent="0.25">
      <c r="B23" s="78" t="s">
        <v>35</v>
      </c>
      <c r="D23" s="70"/>
      <c r="E23" s="71"/>
      <c r="F23" s="79"/>
      <c r="G23" s="80"/>
      <c r="I23" s="74">
        <f>K2</f>
        <v>500</v>
      </c>
      <c r="J23" s="79">
        <f>K5</f>
        <v>0.4</v>
      </c>
      <c r="K23" s="81">
        <f>'[1]C. Paramètres calculateur'!D19</f>
        <v>0.4</v>
      </c>
      <c r="L23" s="77">
        <f>I23*J23*K23</f>
        <v>80</v>
      </c>
    </row>
    <row r="24" spans="2:19" x14ac:dyDescent="0.25">
      <c r="B24" s="69" t="s">
        <v>36</v>
      </c>
      <c r="D24" s="70"/>
      <c r="E24" s="82"/>
      <c r="F24" s="75"/>
      <c r="G24" s="83"/>
      <c r="I24" s="74"/>
      <c r="J24" s="75"/>
      <c r="K24" s="82"/>
      <c r="L24" s="84"/>
    </row>
    <row r="25" spans="2:19" ht="17.25" x14ac:dyDescent="0.25">
      <c r="B25" s="78" t="s">
        <v>37</v>
      </c>
      <c r="C25" s="42"/>
      <c r="D25" s="70">
        <f>K6</f>
        <v>440</v>
      </c>
      <c r="E25" s="71" t="s">
        <v>34</v>
      </c>
      <c r="F25" s="85">
        <f>'[1]C. Paramètres calculateur'!D4</f>
        <v>1.5</v>
      </c>
      <c r="G25" s="86">
        <f>MROUND(D25*F25,0.05)</f>
        <v>660</v>
      </c>
      <c r="H25" s="47"/>
      <c r="I25" s="74">
        <f>K6</f>
        <v>440</v>
      </c>
      <c r="J25" s="79" t="s">
        <v>34</v>
      </c>
      <c r="K25" s="82" t="s">
        <v>34</v>
      </c>
      <c r="L25" s="77" t="s">
        <v>34</v>
      </c>
      <c r="M25" s="47"/>
    </row>
    <row r="26" spans="2:19" ht="17.25" x14ac:dyDescent="0.25">
      <c r="B26" s="78" t="s">
        <v>38</v>
      </c>
      <c r="C26" s="42"/>
      <c r="D26" s="70"/>
      <c r="E26" s="71"/>
      <c r="F26" s="75"/>
      <c r="G26" s="86"/>
      <c r="H26" s="47">
        <f>50*K7</f>
        <v>200</v>
      </c>
      <c r="I26" s="74">
        <f>IF(M26&gt;I25,I25,M26)</f>
        <v>200</v>
      </c>
      <c r="J26" s="79" t="s">
        <v>34</v>
      </c>
      <c r="K26" s="81">
        <f>'[1]C. Paramètres calculateur'!D20</f>
        <v>0.8</v>
      </c>
      <c r="L26" s="77">
        <f>MROUND(I26*K26,0.05)</f>
        <v>160</v>
      </c>
      <c r="M26" s="47">
        <f>50*K7</f>
        <v>200</v>
      </c>
      <c r="S26" s="87"/>
    </row>
    <row r="27" spans="2:19" ht="17.25" x14ac:dyDescent="0.25">
      <c r="B27" s="78" t="s">
        <v>39</v>
      </c>
      <c r="C27" s="42"/>
      <c r="D27" s="70"/>
      <c r="E27" s="71"/>
      <c r="F27" s="75"/>
      <c r="G27" s="86"/>
      <c r="H27" s="47">
        <f>(90-50)*K7</f>
        <v>160</v>
      </c>
      <c r="I27" s="74">
        <f>IF((I25-I26)&gt;M27,M27,I25-I26)</f>
        <v>160</v>
      </c>
      <c r="J27" s="79" t="s">
        <v>34</v>
      </c>
      <c r="K27" s="81">
        <f>'[1]C. Paramètres calculateur'!D21</f>
        <v>1.2</v>
      </c>
      <c r="L27" s="77">
        <f t="shared" ref="L27:L28" si="0">I27*K27</f>
        <v>192</v>
      </c>
      <c r="M27" s="47">
        <f>(90-50)*K7</f>
        <v>160</v>
      </c>
      <c r="S27" s="87"/>
    </row>
    <row r="28" spans="2:19" ht="17.25" x14ac:dyDescent="0.25">
      <c r="B28" s="78" t="s">
        <v>40</v>
      </c>
      <c r="C28" s="42"/>
      <c r="D28" s="70"/>
      <c r="E28" s="71"/>
      <c r="F28" s="75"/>
      <c r="G28" s="86"/>
      <c r="H28" s="47"/>
      <c r="I28" s="74">
        <f>IF(I27=M27,I25-I26-I27,0)</f>
        <v>80</v>
      </c>
      <c r="J28" s="79" t="s">
        <v>34</v>
      </c>
      <c r="K28" s="81">
        <f>'[1]C. Paramètres calculateur'!D22</f>
        <v>1.8</v>
      </c>
      <c r="L28" s="77">
        <f t="shared" si="0"/>
        <v>144</v>
      </c>
      <c r="M28" s="47"/>
    </row>
    <row r="29" spans="2:19" ht="15.75" thickBot="1" x14ac:dyDescent="0.3">
      <c r="B29" s="69"/>
      <c r="D29" s="70"/>
      <c r="E29" s="92"/>
      <c r="F29" s="75"/>
      <c r="G29" s="83"/>
      <c r="I29" s="74"/>
      <c r="J29" s="75"/>
      <c r="K29" s="92"/>
      <c r="L29" s="84"/>
    </row>
    <row r="30" spans="2:19" ht="15.75" x14ac:dyDescent="0.25">
      <c r="B30" s="91" t="s">
        <v>41</v>
      </c>
      <c r="C30" s="9"/>
      <c r="D30" s="93"/>
      <c r="E30" s="94"/>
      <c r="F30" s="94"/>
      <c r="G30" s="95">
        <f>SUM(G22:G25)</f>
        <v>660</v>
      </c>
      <c r="H30" s="14"/>
      <c r="I30" s="96"/>
      <c r="J30" s="97"/>
      <c r="K30" s="97"/>
      <c r="L30" s="95">
        <f>SUM(L22:L28)</f>
        <v>686</v>
      </c>
      <c r="M30" s="14"/>
    </row>
    <row r="31" spans="2:19" x14ac:dyDescent="0.25">
      <c r="B31" s="127" t="s">
        <v>31</v>
      </c>
      <c r="C31" s="120"/>
      <c r="D31" s="110"/>
      <c r="E31" s="116"/>
      <c r="F31" s="116"/>
      <c r="G31" s="128"/>
      <c r="H31" s="129"/>
      <c r="I31" s="110"/>
      <c r="J31" s="116"/>
      <c r="K31" s="116"/>
      <c r="L31" s="98">
        <f>(L30-G30)</f>
        <v>26</v>
      </c>
    </row>
    <row r="32" spans="2:19" ht="15.75" thickBot="1" x14ac:dyDescent="0.3">
      <c r="B32" s="119"/>
      <c r="C32" s="120"/>
      <c r="D32" s="121"/>
      <c r="E32" s="123"/>
      <c r="F32" s="123"/>
      <c r="G32" s="130"/>
      <c r="H32" s="131"/>
      <c r="I32" s="121"/>
      <c r="J32" s="123"/>
      <c r="K32" s="123"/>
      <c r="L32" s="132">
        <f>L31/G30</f>
        <v>3.9393939393939391E-2</v>
      </c>
    </row>
    <row r="34" spans="2:16" ht="31.5" customHeight="1" x14ac:dyDescent="0.25">
      <c r="B34" s="99"/>
      <c r="C34" s="99"/>
      <c r="D34" s="99"/>
      <c r="E34" s="99"/>
      <c r="F34" s="99"/>
      <c r="G34" s="99"/>
      <c r="H34" s="99"/>
      <c r="I34" s="99"/>
      <c r="J34" s="99"/>
      <c r="K34" s="90"/>
      <c r="L34" s="88"/>
      <c r="M34" s="90"/>
      <c r="N34" s="90"/>
      <c r="O34" s="90"/>
      <c r="P34" s="90"/>
    </row>
    <row r="35" spans="2:16" x14ac:dyDescent="0.25">
      <c r="O35" s="89"/>
    </row>
  </sheetData>
  <mergeCells count="13">
    <mergeCell ref="G2:J2"/>
    <mergeCell ref="D3:E3"/>
    <mergeCell ref="G3:J3"/>
    <mergeCell ref="G4:J4"/>
    <mergeCell ref="G5:J5"/>
    <mergeCell ref="B34:J34"/>
    <mergeCell ref="N6:Q6"/>
    <mergeCell ref="G7:J7"/>
    <mergeCell ref="D9:G9"/>
    <mergeCell ref="I9:L9"/>
    <mergeCell ref="D10:G10"/>
    <mergeCell ref="I10:L10"/>
    <mergeCell ref="G6:J6"/>
  </mergeCells>
  <hyperlinks>
    <hyperlink ref="P2" r:id="rId1" xr:uid="{1D1712AC-5503-4144-AFB3-18F0BF644637}"/>
  </hyperlinks>
  <pageMargins left="0" right="0" top="0.55118110236220474" bottom="0.55118110236220474" header="0.31496062992125984" footer="0.31496062992125984"/>
  <pageSetup paperSize="9" orientation="landscape" r:id="rId2"/>
  <headerFooter>
    <oddHeader>&amp;LCommune de Corminboeuf
&amp;CRévision du règlement relatif à l'épuration et à l'évacuation des eaux</oddHeader>
    <oddFooter>&amp;L&amp;G&amp;CVersion 01 / Imprimé le &amp;D&amp;RPage &amp;P/&amp;N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C. Calculateur</vt:lpstr>
      <vt:lpstr>'C. Calculateur'!Print_Area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Anne-Elisabeth Nobs</dc:creator>
  <cp:lastModifiedBy>Anne-Elisabeth Nobs</cp:lastModifiedBy>
  <cp:lastPrinted>2021-11-24T13:41:40Z</cp:lastPrinted>
  <dcterms:created xsi:type="dcterms:W3CDTF">2021-09-24T08:49:09Z</dcterms:created>
  <dcterms:modified xsi:type="dcterms:W3CDTF">2021-11-24T15:03:00Z</dcterms:modified>
</cp:coreProperties>
</file>